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UY HONG\Công khai\QUYET TOAN\QUYET TOAN 2022\CKNS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1" l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N8" i="1" s="1"/>
  <c r="M10" i="1"/>
  <c r="M8" i="1" s="1"/>
  <c r="L10" i="1"/>
  <c r="L8" i="1"/>
  <c r="I17" i="1"/>
  <c r="I16" i="1"/>
  <c r="I15" i="1"/>
  <c r="I14" i="1"/>
  <c r="I13" i="1"/>
  <c r="I12" i="1"/>
  <c r="I11" i="1"/>
  <c r="I10" i="1"/>
  <c r="I9" i="1"/>
  <c r="J8" i="1"/>
  <c r="C17" i="1"/>
  <c r="C16" i="1"/>
  <c r="C15" i="1"/>
  <c r="C14" i="1"/>
  <c r="C13" i="1"/>
  <c r="C12" i="1"/>
  <c r="C11" i="1"/>
  <c r="C10" i="1"/>
  <c r="C8" i="1" s="1"/>
  <c r="C9" i="1"/>
  <c r="D8" i="1"/>
  <c r="I8" i="1" l="1"/>
</calcChain>
</file>

<file path=xl/sharedStrings.xml><?xml version="1.0" encoding="utf-8"?>
<sst xmlns="http://schemas.openxmlformats.org/spreadsheetml/2006/main" count="41" uniqueCount="26">
  <si>
    <t>Đơn vị: Triệu đồng</t>
  </si>
  <si>
    <t>STT</t>
  </si>
  <si>
    <t>TỔNG SỐ</t>
  </si>
  <si>
    <t>Tên đơn vị</t>
  </si>
  <si>
    <t>Tổng số</t>
  </si>
  <si>
    <t>(Quyết toán đã được Hội đồng nhân dân phê chuẩn)</t>
  </si>
  <si>
    <t>Biểu số 67/CK-NSNN</t>
  </si>
  <si>
    <t>Dự toán</t>
  </si>
  <si>
    <t>Quyết toán</t>
  </si>
  <si>
    <t>So sánh (%)</t>
  </si>
  <si>
    <t>Bổ sung cân đối</t>
  </si>
  <si>
    <t>Bổ sung có mục tiêu</t>
  </si>
  <si>
    <t>Vốn đầu tư để thực hiện các chương trình mục tiêu, nhiệm vụ</t>
  </si>
  <si>
    <t>Vốn sự nghiệp để thực hiện các chế độ, chính sách, nhiệm vụ</t>
  </si>
  <si>
    <t>Vốn thực hiện các chương trình mục tiêu quốc gia</t>
  </si>
  <si>
    <t>UBND TỈNH KHÁNH HÒA</t>
  </si>
  <si>
    <t>QUYẾT TOÁN CHI BỔ SUNG TỪ NGÂN SÁCH CẤP TỈNH CHO NGÂN SÁCH HUYỆN NĂM 2022</t>
  </si>
  <si>
    <t>Thành phố Nha Trang</t>
  </si>
  <si>
    <t>Thành phố Cam Ranh</t>
  </si>
  <si>
    <t>Thị xã Ninh Hòa</t>
  </si>
  <si>
    <t>Huyện Vạn Ninh</t>
  </si>
  <si>
    <t>Huyện Diên Khánh</t>
  </si>
  <si>
    <t>Huyện Cam Lâm</t>
  </si>
  <si>
    <t>Huyện Khánh Vĩnh</t>
  </si>
  <si>
    <t>Huyện Khánh Sơn</t>
  </si>
  <si>
    <t>Huyện Trường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</si>
</sst>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8" formatCode="0.0%"/>
  </numFmts>
  <fonts count="22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sz val="14"/>
      <color theme="0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" fillId="0" borderId="0"/>
    <xf numFmtId="9" fontId="17" fillId="0" borderId="0" applyFont="0" applyFill="0" applyBorder="0" applyAlignment="0" applyProtection="0"/>
    <xf numFmtId="0" fontId="17" fillId="0" borderId="0"/>
  </cellStyleXfs>
  <cellXfs count="49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3" fontId="3" fillId="0" borderId="4" xfId="0" applyNumberFormat="1" applyFont="1" applyFill="1" applyBorder="1"/>
    <xf numFmtId="3" fontId="3" fillId="0" borderId="1" xfId="0" applyNumberFormat="1" applyFont="1" applyFill="1" applyBorder="1"/>
    <xf numFmtId="0" fontId="7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6" fillId="0" borderId="0" xfId="0" applyFont="1" applyFill="1"/>
    <xf numFmtId="0" fontId="4" fillId="0" borderId="4" xfId="0" applyFont="1" applyFill="1" applyBorder="1"/>
    <xf numFmtId="0" fontId="5" fillId="0" borderId="0" xfId="0" applyNumberFormat="1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3" fontId="4" fillId="0" borderId="4" xfId="0" applyNumberFormat="1" applyFont="1" applyFill="1" applyBorder="1"/>
    <xf numFmtId="3" fontId="7" fillId="0" borderId="4" xfId="0" applyNumberFormat="1" applyFont="1" applyBorder="1"/>
    <xf numFmtId="168" fontId="19" fillId="0" borderId="4" xfId="11" applyNumberFormat="1" applyFont="1" applyBorder="1"/>
    <xf numFmtId="0" fontId="18" fillId="0" borderId="1" xfId="12" applyFont="1" applyBorder="1" applyAlignment="1">
      <alignment horizontal="center" vertical="top"/>
    </xf>
    <xf numFmtId="0" fontId="18" fillId="0" borderId="1" xfId="12" applyFont="1" applyBorder="1" applyAlignment="1">
      <alignment vertical="top"/>
    </xf>
    <xf numFmtId="3" fontId="9" fillId="0" borderId="1" xfId="0" applyNumberFormat="1" applyFont="1" applyBorder="1"/>
    <xf numFmtId="0" fontId="9" fillId="0" borderId="1" xfId="0" applyFont="1" applyBorder="1" applyAlignment="1"/>
    <xf numFmtId="3" fontId="9" fillId="0" borderId="1" xfId="0" applyNumberFormat="1" applyFont="1" applyBorder="1" applyAlignment="1"/>
    <xf numFmtId="168" fontId="20" fillId="0" borderId="1" xfId="11" applyNumberFormat="1" applyFont="1" applyFill="1" applyBorder="1" applyAlignment="1"/>
    <xf numFmtId="168" fontId="20" fillId="0" borderId="1" xfId="11" applyNumberFormat="1" applyFont="1" applyBorder="1" applyAlignment="1"/>
    <xf numFmtId="168" fontId="21" fillId="0" borderId="1" xfId="11" applyNumberFormat="1" applyFont="1" applyBorder="1" applyAlignment="1"/>
    <xf numFmtId="0" fontId="18" fillId="0" borderId="1" xfId="12" applyFont="1" applyBorder="1" applyAlignment="1">
      <alignment horizontal="center" vertical="top" wrapText="1"/>
    </xf>
    <xf numFmtId="0" fontId="18" fillId="0" borderId="1" xfId="12" applyFont="1" applyBorder="1" applyAlignment="1">
      <alignment vertical="top" wrapText="1"/>
    </xf>
    <xf numFmtId="168" fontId="21" fillId="0" borderId="1" xfId="11" applyNumberFormat="1" applyFont="1" applyBorder="1"/>
    <xf numFmtId="168" fontId="20" fillId="0" borderId="1" xfId="11" applyNumberFormat="1" applyFont="1" applyFill="1" applyBorder="1"/>
    <xf numFmtId="0" fontId="9" fillId="0" borderId="1" xfId="0" applyFont="1" applyFill="1" applyBorder="1"/>
    <xf numFmtId="0" fontId="18" fillId="0" borderId="2" xfId="12" applyFont="1" applyBorder="1" applyAlignment="1">
      <alignment horizontal="center" vertical="top" wrapText="1"/>
    </xf>
    <xf numFmtId="0" fontId="18" fillId="0" borderId="2" xfId="12" applyFont="1" applyBorder="1" applyAlignment="1">
      <alignment vertical="top" wrapText="1"/>
    </xf>
    <xf numFmtId="3" fontId="9" fillId="0" borderId="2" xfId="0" applyNumberFormat="1" applyFont="1" applyBorder="1"/>
    <xf numFmtId="0" fontId="9" fillId="0" borderId="2" xfId="0" applyFont="1" applyFill="1" applyBorder="1"/>
    <xf numFmtId="168" fontId="21" fillId="0" borderId="2" xfId="11" applyNumberFormat="1" applyFont="1" applyBorder="1"/>
  </cellXfs>
  <cellStyles count="13">
    <cellStyle name="Comma 2" xfId="1"/>
    <cellStyle name="Currency 2" xfId="2"/>
    <cellStyle name="HAI" xfId="3"/>
    <cellStyle name="Normal" xfId="0" builtinId="0"/>
    <cellStyle name="Normal 2" xfId="4"/>
    <cellStyle name="Normal 26" xfId="12"/>
    <cellStyle name="Normal 3" xfId="5"/>
    <cellStyle name="Normal 4" xfId="6"/>
    <cellStyle name="Normal 5" xfId="7"/>
    <cellStyle name="Normal 6" xfId="8"/>
    <cellStyle name="Normal 7" xfId="9"/>
    <cellStyle name="Normal 8" xfId="10"/>
    <cellStyle name="Percent" xfId="1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abSelected="1" view="pageBreakPreview" topLeftCell="E4" zoomScale="60" zoomScaleNormal="100" workbookViewId="0">
      <selection activeCell="R19" sqref="R19"/>
    </sheetView>
  </sheetViews>
  <sheetFormatPr defaultColWidth="12.85546875" defaultRowHeight="15.75"/>
  <cols>
    <col min="1" max="1" width="7.28515625" style="5" customWidth="1"/>
    <col min="2" max="2" width="25.28515625" style="5" bestFit="1" customWidth="1"/>
    <col min="3" max="3" width="12.7109375" style="5" bestFit="1" customWidth="1"/>
    <col min="4" max="4" width="16.140625" style="5" bestFit="1" customWidth="1"/>
    <col min="5" max="5" width="11.42578125" style="5" customWidth="1"/>
    <col min="6" max="8" width="12.42578125" style="5" customWidth="1"/>
    <col min="9" max="9" width="12.7109375" style="5" bestFit="1" customWidth="1"/>
    <col min="10" max="10" width="16.140625" style="5" bestFit="1" customWidth="1"/>
    <col min="11" max="11" width="12" style="5" customWidth="1"/>
    <col min="12" max="20" width="12.42578125" style="5" customWidth="1"/>
    <col min="21" max="16384" width="12.85546875" style="5"/>
  </cols>
  <sheetData>
    <row r="1" spans="1:24" ht="21" customHeight="1">
      <c r="A1" s="1" t="s">
        <v>15</v>
      </c>
      <c r="B1" s="1"/>
      <c r="C1" s="1"/>
      <c r="D1" s="4"/>
      <c r="E1" s="4"/>
      <c r="F1" s="12"/>
      <c r="G1" s="12"/>
      <c r="H1" s="3"/>
      <c r="I1" s="3"/>
      <c r="J1" s="3"/>
      <c r="K1" s="3"/>
      <c r="L1" s="12"/>
      <c r="M1" s="12"/>
      <c r="N1" s="3"/>
      <c r="O1" s="3"/>
      <c r="P1" s="12"/>
      <c r="Q1" s="12"/>
      <c r="R1" s="24" t="s">
        <v>6</v>
      </c>
      <c r="S1" s="24"/>
      <c r="T1" s="24"/>
      <c r="U1" s="1"/>
      <c r="V1" s="1"/>
      <c r="W1" s="1"/>
    </row>
    <row r="2" spans="1:24" ht="34.9" customHeight="1">
      <c r="A2" s="2" t="s">
        <v>16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4" ht="17.45" customHeight="1">
      <c r="A3" s="25" t="s">
        <v>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16"/>
      <c r="V3" s="16"/>
      <c r="W3" s="16"/>
      <c r="X3" s="16"/>
    </row>
    <row r="4" spans="1:24" ht="28.15" customHeight="1">
      <c r="A4" s="6"/>
      <c r="B4" s="6"/>
      <c r="C4" s="7"/>
      <c r="D4" s="7"/>
      <c r="E4" s="7"/>
      <c r="F4" s="26"/>
      <c r="G4" s="26"/>
      <c r="H4" s="26"/>
      <c r="I4" s="7"/>
      <c r="J4" s="7"/>
      <c r="K4" s="7"/>
      <c r="L4" s="26"/>
      <c r="M4" s="26"/>
      <c r="N4" s="26"/>
      <c r="O4" s="7"/>
      <c r="P4" s="27" t="s">
        <v>0</v>
      </c>
      <c r="Q4" s="27"/>
      <c r="R4" s="27"/>
      <c r="S4" s="27"/>
      <c r="T4" s="27"/>
    </row>
    <row r="5" spans="1:24" s="14" customFormat="1" ht="25.5" customHeight="1">
      <c r="A5" s="19" t="s">
        <v>1</v>
      </c>
      <c r="B5" s="19" t="s">
        <v>3</v>
      </c>
      <c r="C5" s="18" t="s">
        <v>7</v>
      </c>
      <c r="D5" s="18"/>
      <c r="E5" s="18"/>
      <c r="F5" s="18"/>
      <c r="G5" s="18"/>
      <c r="H5" s="18"/>
      <c r="I5" s="18" t="s">
        <v>8</v>
      </c>
      <c r="J5" s="18"/>
      <c r="K5" s="18"/>
      <c r="L5" s="18"/>
      <c r="M5" s="18"/>
      <c r="N5" s="18"/>
      <c r="O5" s="21" t="s">
        <v>9</v>
      </c>
      <c r="P5" s="22"/>
      <c r="Q5" s="22"/>
      <c r="R5" s="22"/>
      <c r="S5" s="22"/>
      <c r="T5" s="23"/>
    </row>
    <row r="6" spans="1:24" s="14" customFormat="1" ht="25.5" customHeight="1">
      <c r="A6" s="20"/>
      <c r="B6" s="20"/>
      <c r="C6" s="19" t="s">
        <v>4</v>
      </c>
      <c r="D6" s="19" t="s">
        <v>10</v>
      </c>
      <c r="E6" s="21" t="s">
        <v>11</v>
      </c>
      <c r="F6" s="22"/>
      <c r="G6" s="22"/>
      <c r="H6" s="23"/>
      <c r="I6" s="19" t="s">
        <v>4</v>
      </c>
      <c r="J6" s="19" t="s">
        <v>10</v>
      </c>
      <c r="K6" s="21" t="s">
        <v>11</v>
      </c>
      <c r="L6" s="22"/>
      <c r="M6" s="22"/>
      <c r="N6" s="23"/>
      <c r="O6" s="19" t="s">
        <v>4</v>
      </c>
      <c r="P6" s="19" t="s">
        <v>10</v>
      </c>
      <c r="Q6" s="21" t="s">
        <v>11</v>
      </c>
      <c r="R6" s="22"/>
      <c r="S6" s="22"/>
      <c r="T6" s="23"/>
    </row>
    <row r="7" spans="1:24" s="14" customFormat="1" ht="99.75" customHeight="1">
      <c r="A7" s="20"/>
      <c r="B7" s="20"/>
      <c r="C7" s="20"/>
      <c r="D7" s="20"/>
      <c r="E7" s="8" t="s">
        <v>4</v>
      </c>
      <c r="F7" s="17" t="s">
        <v>12</v>
      </c>
      <c r="G7" s="17" t="s">
        <v>13</v>
      </c>
      <c r="H7" s="17" t="s">
        <v>14</v>
      </c>
      <c r="I7" s="20"/>
      <c r="J7" s="20"/>
      <c r="K7" s="8" t="s">
        <v>4</v>
      </c>
      <c r="L7" s="17" t="s">
        <v>12</v>
      </c>
      <c r="M7" s="17" t="s">
        <v>13</v>
      </c>
      <c r="N7" s="17" t="s">
        <v>14</v>
      </c>
      <c r="O7" s="20"/>
      <c r="P7" s="20"/>
      <c r="Q7" s="8" t="s">
        <v>4</v>
      </c>
      <c r="R7" s="17" t="s">
        <v>12</v>
      </c>
      <c r="S7" s="17" t="s">
        <v>13</v>
      </c>
      <c r="T7" s="17" t="s">
        <v>14</v>
      </c>
    </row>
    <row r="8" spans="1:24" s="7" customFormat="1" ht="23.45" customHeight="1">
      <c r="A8" s="9"/>
      <c r="B8" s="15" t="s">
        <v>2</v>
      </c>
      <c r="C8" s="29">
        <f>SUM(C9:C17)</f>
        <v>2107357</v>
      </c>
      <c r="D8" s="29">
        <f>SUM(D9:D17)</f>
        <v>2107357</v>
      </c>
      <c r="E8" s="10"/>
      <c r="F8" s="10"/>
      <c r="G8" s="10"/>
      <c r="H8" s="10"/>
      <c r="I8" s="29">
        <f t="shared" ref="I8:J8" si="0">SUM(I9:I17)</f>
        <v>3242065</v>
      </c>
      <c r="J8" s="29">
        <f t="shared" si="0"/>
        <v>2083027</v>
      </c>
      <c r="K8" s="28">
        <v>1159038</v>
      </c>
      <c r="L8" s="29">
        <f t="shared" ref="L8:N8" si="1">SUM(L9:L17)</f>
        <v>207181</v>
      </c>
      <c r="M8" s="29">
        <f t="shared" si="1"/>
        <v>652936</v>
      </c>
      <c r="N8" s="29">
        <f t="shared" si="1"/>
        <v>298921</v>
      </c>
      <c r="O8" s="30">
        <v>1.5384507703251038</v>
      </c>
      <c r="P8" s="30">
        <v>0.98845473263429029</v>
      </c>
      <c r="Q8" s="10"/>
      <c r="R8" s="10"/>
      <c r="S8" s="10"/>
      <c r="T8" s="10"/>
    </row>
    <row r="9" spans="1:24" s="7" customFormat="1" ht="23.45" customHeight="1">
      <c r="A9" s="31">
        <v>1</v>
      </c>
      <c r="B9" s="32" t="s">
        <v>17</v>
      </c>
      <c r="C9" s="33">
        <f>D9+E9</f>
        <v>0</v>
      </c>
      <c r="D9" s="34"/>
      <c r="E9" s="11"/>
      <c r="F9" s="11"/>
      <c r="G9" s="11"/>
      <c r="H9" s="11"/>
      <c r="I9" s="35">
        <f>J9+K9</f>
        <v>275101</v>
      </c>
      <c r="J9" s="34"/>
      <c r="K9" s="11">
        <v>275101</v>
      </c>
      <c r="L9" s="35"/>
      <c r="M9" s="35">
        <v>275101</v>
      </c>
      <c r="N9" s="34"/>
      <c r="O9" s="36" t="e">
        <v>#DIV/0!</v>
      </c>
      <c r="P9" s="37" t="e">
        <v>#DIV/0!</v>
      </c>
      <c r="Q9" s="11"/>
      <c r="R9" s="11"/>
      <c r="S9" s="11"/>
      <c r="T9" s="11"/>
    </row>
    <row r="10" spans="1:24" s="7" customFormat="1" ht="23.45" customHeight="1">
      <c r="A10" s="31">
        <v>2</v>
      </c>
      <c r="B10" s="32" t="s">
        <v>18</v>
      </c>
      <c r="C10" s="35">
        <f t="shared" ref="C10:C15" si="2">D10+E10</f>
        <v>265036</v>
      </c>
      <c r="D10" s="35">
        <v>265036</v>
      </c>
      <c r="E10" s="11"/>
      <c r="F10" s="11"/>
      <c r="G10" s="11"/>
      <c r="H10" s="11"/>
      <c r="I10" s="35">
        <f t="shared" ref="I10:I16" si="3">J10+K10</f>
        <v>330849</v>
      </c>
      <c r="J10" s="35">
        <v>265036</v>
      </c>
      <c r="K10" s="11">
        <v>65813</v>
      </c>
      <c r="L10" s="35">
        <f>30762-2201</f>
        <v>28561</v>
      </c>
      <c r="M10" s="35">
        <f>35051-1157</f>
        <v>33894</v>
      </c>
      <c r="N10" s="35">
        <f>2201+1157</f>
        <v>3358</v>
      </c>
      <c r="O10" s="38">
        <v>1.248317209737545</v>
      </c>
      <c r="P10" s="38">
        <v>1</v>
      </c>
      <c r="Q10" s="11"/>
      <c r="R10" s="11"/>
      <c r="S10" s="11"/>
      <c r="T10" s="11"/>
    </row>
    <row r="11" spans="1:24" s="7" customFormat="1" ht="23.45" customHeight="1">
      <c r="A11" s="39">
        <v>3</v>
      </c>
      <c r="B11" s="40" t="s">
        <v>19</v>
      </c>
      <c r="C11" s="33">
        <f>D11+E11</f>
        <v>571639</v>
      </c>
      <c r="D11" s="33">
        <v>571639</v>
      </c>
      <c r="E11" s="11"/>
      <c r="F11" s="11"/>
      <c r="G11" s="11"/>
      <c r="H11" s="11"/>
      <c r="I11" s="33">
        <f t="shared" si="3"/>
        <v>740589</v>
      </c>
      <c r="J11" s="33">
        <v>571639</v>
      </c>
      <c r="K11" s="11">
        <v>168950</v>
      </c>
      <c r="L11" s="33">
        <f>65460-25521-1789</f>
        <v>38150</v>
      </c>
      <c r="M11" s="33">
        <f>103490-1815</f>
        <v>101675</v>
      </c>
      <c r="N11" s="33">
        <f>25521+1789+1815</f>
        <v>29125</v>
      </c>
      <c r="O11" s="41">
        <v>1.2955536623638346</v>
      </c>
      <c r="P11" s="41">
        <v>1</v>
      </c>
      <c r="Q11" s="11"/>
      <c r="R11" s="11"/>
      <c r="S11" s="11"/>
      <c r="T11" s="11"/>
    </row>
    <row r="12" spans="1:24" s="7" customFormat="1" ht="23.45" customHeight="1">
      <c r="A12" s="39">
        <v>4</v>
      </c>
      <c r="B12" s="40" t="s">
        <v>20</v>
      </c>
      <c r="C12" s="33">
        <f>D12+E12</f>
        <v>462501</v>
      </c>
      <c r="D12" s="33">
        <v>462501</v>
      </c>
      <c r="E12" s="11"/>
      <c r="F12" s="11"/>
      <c r="G12" s="11"/>
      <c r="H12" s="11"/>
      <c r="I12" s="33">
        <f t="shared" si="3"/>
        <v>549083</v>
      </c>
      <c r="J12" s="33">
        <v>462501</v>
      </c>
      <c r="K12" s="11">
        <v>86582</v>
      </c>
      <c r="L12" s="33">
        <f>36763-11359</f>
        <v>25404</v>
      </c>
      <c r="M12" s="33">
        <f>49819-995</f>
        <v>48824</v>
      </c>
      <c r="N12" s="33">
        <f>11359+995</f>
        <v>12354</v>
      </c>
      <c r="O12" s="41">
        <v>1.1872039195590929</v>
      </c>
      <c r="P12" s="41">
        <v>1</v>
      </c>
      <c r="Q12" s="11"/>
      <c r="R12" s="11"/>
      <c r="S12" s="11"/>
      <c r="T12" s="11"/>
    </row>
    <row r="13" spans="1:24" s="7" customFormat="1" ht="23.45" customHeight="1">
      <c r="A13" s="39">
        <v>5</v>
      </c>
      <c r="B13" s="40" t="s">
        <v>21</v>
      </c>
      <c r="C13" s="33">
        <f>D13+E13</f>
        <v>0</v>
      </c>
      <c r="D13" s="33"/>
      <c r="E13" s="11"/>
      <c r="F13" s="11"/>
      <c r="G13" s="11"/>
      <c r="H13" s="11"/>
      <c r="I13" s="33">
        <f t="shared" si="3"/>
        <v>112036</v>
      </c>
      <c r="J13" s="33"/>
      <c r="K13" s="11">
        <v>112036</v>
      </c>
      <c r="L13" s="33">
        <f>61767-12569-1199</f>
        <v>47999</v>
      </c>
      <c r="M13" s="33">
        <f>50269-300</f>
        <v>49969</v>
      </c>
      <c r="N13" s="33">
        <f>12569+1199+300</f>
        <v>14068</v>
      </c>
      <c r="O13" s="42" t="e">
        <v>#DIV/0!</v>
      </c>
      <c r="P13" s="42" t="e">
        <v>#DIV/0!</v>
      </c>
      <c r="Q13" s="11"/>
      <c r="R13" s="11"/>
      <c r="S13" s="11"/>
      <c r="T13" s="11"/>
    </row>
    <row r="14" spans="1:24" ht="19.5" customHeight="1">
      <c r="A14" s="39">
        <v>6</v>
      </c>
      <c r="B14" s="40" t="s">
        <v>22</v>
      </c>
      <c r="C14" s="33">
        <f t="shared" si="2"/>
        <v>139557</v>
      </c>
      <c r="D14" s="33">
        <v>139557</v>
      </c>
      <c r="E14" s="43"/>
      <c r="F14" s="43"/>
      <c r="G14" s="43"/>
      <c r="H14" s="43"/>
      <c r="I14" s="33">
        <f t="shared" si="3"/>
        <v>202750</v>
      </c>
      <c r="J14" s="33">
        <v>139557</v>
      </c>
      <c r="K14" s="43">
        <v>63193</v>
      </c>
      <c r="L14" s="33">
        <f>25316-7249</f>
        <v>18067</v>
      </c>
      <c r="M14" s="33">
        <f>37877-3266</f>
        <v>34611</v>
      </c>
      <c r="N14" s="33">
        <f>7249+3266</f>
        <v>10515</v>
      </c>
      <c r="O14" s="41">
        <v>1.452811396060391</v>
      </c>
      <c r="P14" s="41">
        <v>1</v>
      </c>
      <c r="Q14" s="43"/>
      <c r="R14" s="43"/>
      <c r="S14" s="43"/>
      <c r="T14" s="43"/>
    </row>
    <row r="15" spans="1:24" ht="18.75">
      <c r="A15" s="31">
        <v>7</v>
      </c>
      <c r="B15" s="32" t="s">
        <v>23</v>
      </c>
      <c r="C15" s="35">
        <f t="shared" si="2"/>
        <v>343934</v>
      </c>
      <c r="D15" s="35">
        <v>343934</v>
      </c>
      <c r="E15" s="43"/>
      <c r="F15" s="43"/>
      <c r="G15" s="43"/>
      <c r="H15" s="43"/>
      <c r="I15" s="35">
        <f>J15+K15</f>
        <v>548950</v>
      </c>
      <c r="J15" s="35">
        <v>343934</v>
      </c>
      <c r="K15" s="43">
        <v>205016</v>
      </c>
      <c r="L15" s="35">
        <f>134209-70779-33380</f>
        <v>30050</v>
      </c>
      <c r="M15" s="35">
        <f>70807-15514-2070</f>
        <v>53223</v>
      </c>
      <c r="N15" s="35">
        <f>70779+33380+15514+2070</f>
        <v>121743</v>
      </c>
      <c r="O15" s="38">
        <v>1.5960911105037594</v>
      </c>
      <c r="P15" s="38">
        <v>1</v>
      </c>
      <c r="Q15" s="43"/>
      <c r="R15" s="43"/>
      <c r="S15" s="43"/>
      <c r="T15" s="43"/>
    </row>
    <row r="16" spans="1:24" ht="18.75">
      <c r="A16" s="39">
        <v>8</v>
      </c>
      <c r="B16" s="40" t="s">
        <v>24</v>
      </c>
      <c r="C16" s="33">
        <f>D16+E16</f>
        <v>300360</v>
      </c>
      <c r="D16" s="33">
        <v>300360</v>
      </c>
      <c r="E16" s="43"/>
      <c r="F16" s="43"/>
      <c r="G16" s="43"/>
      <c r="H16" s="43"/>
      <c r="I16" s="33">
        <f t="shared" si="3"/>
        <v>482707</v>
      </c>
      <c r="J16" s="33">
        <v>300360</v>
      </c>
      <c r="K16" s="43">
        <v>182347</v>
      </c>
      <c r="L16" s="33">
        <f>108618-24188-65480</f>
        <v>18950</v>
      </c>
      <c r="M16" s="33">
        <f>73729-15985-2105</f>
        <v>55639</v>
      </c>
      <c r="N16" s="33">
        <f>65480+24188+15985+2105</f>
        <v>107758</v>
      </c>
      <c r="O16" s="41">
        <v>1.6070948195498735</v>
      </c>
      <c r="P16" s="41">
        <v>1</v>
      </c>
      <c r="Q16" s="43"/>
      <c r="R16" s="43"/>
      <c r="S16" s="43"/>
      <c r="T16" s="43"/>
    </row>
    <row r="17" spans="1:20" ht="18.75">
      <c r="A17" s="44">
        <v>9</v>
      </c>
      <c r="B17" s="45" t="s">
        <v>25</v>
      </c>
      <c r="C17" s="46">
        <f>D17+E17</f>
        <v>24330</v>
      </c>
      <c r="D17" s="46">
        <v>24330</v>
      </c>
      <c r="E17" s="47"/>
      <c r="F17" s="47"/>
      <c r="G17" s="47"/>
      <c r="H17" s="47"/>
      <c r="I17" s="46">
        <f>J17+K17</f>
        <v>0</v>
      </c>
      <c r="J17" s="46"/>
      <c r="K17" s="47">
        <v>0</v>
      </c>
      <c r="L17" s="46"/>
      <c r="M17" s="46"/>
      <c r="N17" s="46"/>
      <c r="O17" s="48">
        <v>0</v>
      </c>
      <c r="P17" s="48">
        <v>0</v>
      </c>
      <c r="Q17" s="47"/>
      <c r="R17" s="47"/>
      <c r="S17" s="47"/>
      <c r="T17" s="47"/>
    </row>
    <row r="18" spans="1:20" ht="18.7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18.7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18.7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18.7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ht="18.7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ht="18.7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ht="18.7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ht="22.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18.7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8.7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ht="18.7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ht="18.7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</sheetData>
  <mergeCells count="19">
    <mergeCell ref="P6:P7"/>
    <mergeCell ref="A5:A7"/>
    <mergeCell ref="B5:B7"/>
    <mergeCell ref="C5:H5"/>
    <mergeCell ref="C6:C7"/>
    <mergeCell ref="D6:D7"/>
    <mergeCell ref="E6:H6"/>
    <mergeCell ref="R1:T1"/>
    <mergeCell ref="A3:T3"/>
    <mergeCell ref="L4:N4"/>
    <mergeCell ref="P4:T4"/>
    <mergeCell ref="I5:N5"/>
    <mergeCell ref="O5:T5"/>
    <mergeCell ref="F4:H4"/>
    <mergeCell ref="Q6:T6"/>
    <mergeCell ref="I6:I7"/>
    <mergeCell ref="J6:J7"/>
    <mergeCell ref="K6:N6"/>
    <mergeCell ref="O6:O7"/>
  </mergeCells>
  <pageMargins left="0.45" right="0.45" top="0.5" bottom="0.5" header="0.3" footer="0.3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165339-AA83-44E7-9C44-DA37E1C15F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C0C6DE-0A4D-4214-8408-9DC32E2E932A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587AE24-6BE4-4852-8C8A-B9AD2490F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pNgansach</cp:lastModifiedBy>
  <cp:lastPrinted>2023-12-20T11:19:12Z</cp:lastPrinted>
  <dcterms:created xsi:type="dcterms:W3CDTF">2018-08-22T07:49:45Z</dcterms:created>
  <dcterms:modified xsi:type="dcterms:W3CDTF">2023-12-20T11:21:53Z</dcterms:modified>
</cp:coreProperties>
</file>